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מנהלות\קורונה\מענקים  שימור וארנונה\מענק שימור עובדים\"/>
    </mc:Choice>
  </mc:AlternateContent>
  <workbookProtection workbookAlgorithmName="SHA-512" workbookHashValue="/XIpccwxOT7FQRS2mNYsSjpIXRW7u2UMfYuKzM9tPL++WHwZvcF+40BJKllJ6pppiJMvmv2UngdtRQIzpJNxpg==" workbookSaltValue="a0IHgr0dn/HmSlSts7xntA==" workbookSpinCount="100000" lockStructure="1"/>
  <bookViews>
    <workbookView xWindow="0" yWindow="0" windowWidth="23040" windowHeight="9225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8" i="1" l="1"/>
  <c r="D17" i="1" l="1"/>
  <c r="E17" i="1"/>
  <c r="F17" i="1"/>
  <c r="G14" i="1"/>
  <c r="G13" i="1"/>
  <c r="E21" i="1" l="1"/>
  <c r="G15" i="1"/>
  <c r="G12" i="1"/>
  <c r="E20" i="1"/>
  <c r="G17" i="1" l="1"/>
  <c r="E19" i="1" s="1"/>
  <c r="E22" i="1" l="1"/>
  <c r="E23" i="1" s="1"/>
  <c r="C24" i="1" s="1"/>
  <c r="H17" i="1"/>
  <c r="E24" i="1" l="1"/>
</calcChain>
</file>

<file path=xl/sharedStrings.xml><?xml version="1.0" encoding="utf-8"?>
<sst xmlns="http://schemas.openxmlformats.org/spreadsheetml/2006/main" count="38" uniqueCount="36">
  <si>
    <t>ינואר</t>
  </si>
  <si>
    <t>פברואר</t>
  </si>
  <si>
    <t>ספמטבר</t>
  </si>
  <si>
    <t>אוקטובר</t>
  </si>
  <si>
    <t>חודש</t>
  </si>
  <si>
    <t>סה"כ עובדים</t>
  </si>
  <si>
    <t>תקופת הבסיס - לבחירת המעסיק</t>
  </si>
  <si>
    <t>סה"כ מצבת העובדים בתקופה המזכה</t>
  </si>
  <si>
    <t>שיעור הפגיעה בעסק</t>
  </si>
  <si>
    <t>מחזור העסק</t>
  </si>
  <si>
    <t>שיעור מצבת העובדים בתקופת הזכאות ביחס לתקופת הבסיס</t>
  </si>
  <si>
    <t>שיעור הפגיעה במחזור</t>
  </si>
  <si>
    <t>מקדם בהתאם לשיעור הפגיעה במחזור</t>
  </si>
  <si>
    <t>חישוב עובדים לזכאות</t>
  </si>
  <si>
    <t>סה"כ מענק</t>
  </si>
  <si>
    <t>מצבת עובדים בחודשי הזכאות</t>
  </si>
  <si>
    <r>
      <rPr>
        <b/>
        <sz val="11"/>
        <color theme="1"/>
        <rFont val="Arial"/>
        <family val="2"/>
        <scheme val="minor"/>
      </rPr>
      <t>מספר עובדים מוכרים בשכר מלא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ששכרם היה לפחות 5,300 ₪ ולא היו בחופשה ללא תשלום או פוטרו)</t>
    </r>
  </si>
  <si>
    <r>
      <rPr>
        <b/>
        <sz val="11"/>
        <color theme="1"/>
        <rFont val="Arial"/>
        <family val="2"/>
        <scheme val="minor"/>
      </rPr>
      <t>מספר עובדים חלקית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ששכרם היה לפחות 2,650 ₪ ולא היו בחופשה ללא תשלום או פוטרו)</t>
    </r>
  </si>
  <si>
    <r>
      <rPr>
        <b/>
        <sz val="11"/>
        <color theme="1"/>
        <rFont val="Arial"/>
        <family val="2"/>
        <scheme val="minor"/>
      </rPr>
      <t>מספר עובדים בשכר מינימום מותאם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המשתכרים לפי שכר מינימום מותאם ושכרם היה לפחות 2,650 ₪ ולא היו בחופשה ללא תשלום או פוטרו)</t>
    </r>
  </si>
  <si>
    <r>
      <rPr>
        <b/>
        <sz val="11"/>
        <color theme="1"/>
        <rFont val="Arial"/>
        <family val="2"/>
        <scheme val="minor"/>
      </rPr>
      <t>מספר עובדים חלקית בשכר מינימום מותאם</t>
    </r>
    <r>
      <rPr>
        <sz val="11"/>
        <color theme="1"/>
        <rFont val="Arial"/>
        <family val="2"/>
        <charset val="177"/>
        <scheme val="minor"/>
      </rPr>
      <t xml:space="preserve">
</t>
    </r>
    <r>
      <rPr>
        <sz val="9"/>
        <color theme="2" tint="-0.499984740745262"/>
        <rFont val="Arial"/>
        <family val="2"/>
        <scheme val="minor"/>
      </rPr>
      <t>(סך העובדים המשתכרים לפי שכר מינימום מותאם ושכרם היה לפחות 1,325 ₪ ופחות מ 2,650 ₪ ולא היו בחופשה ללא תשלום או פוטרו)</t>
    </r>
  </si>
  <si>
    <t>מחזור שנתי 2019</t>
  </si>
  <si>
    <t>שיעור הפגיעה בעסק נמוך מ-25%</t>
  </si>
  <si>
    <t xml:space="preserve">העסק לא נפגע </t>
  </si>
  <si>
    <t>לא הומשכה העסקתם של מספיק עובדים על מנת לזכות במענק</t>
  </si>
  <si>
    <t>המחזור לשנת 2019 נמוך מ-18 אלף שקלים</t>
  </si>
  <si>
    <t>המחזור לשנת 2019 גבוה מ-400 מיליון שקלים</t>
  </si>
  <si>
    <t xml:space="preserve">המחזור בתקופת הבסיס גבוה מהמחזור לשנת 2019 </t>
  </si>
  <si>
    <t>סיבות אפשריות לאי זכאות:</t>
  </si>
  <si>
    <t>מחשבון לבדיקת זכאות וגובה מענק שימור עובדים</t>
  </si>
  <si>
    <t>ספמטבר-אוקטובר 2020</t>
  </si>
  <si>
    <t>בחירת תקופת מחזור העסק:
מסלול רגיל/מסלול מאוחר</t>
  </si>
  <si>
    <t>ספמטבר-אוקטובר 2019</t>
  </si>
  <si>
    <t xml:space="preserve">מחזור בתקופת הזכאות </t>
  </si>
  <si>
    <t>מחזור בתקופת הבסיס</t>
  </si>
  <si>
    <t>מסלול מאוחר
נובמבר-דצמבר 2019</t>
  </si>
  <si>
    <t>מסלול מאוחר
נובמבר-דצמבר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</si>
</sst>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&quot;₪&quot;\ #,##0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sz val="9"/>
      <color theme="2" tint="-0.49998474074526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1"/>
      <color rgb="FFF2FAFF"/>
      <name val="Arial"/>
      <family val="2"/>
      <charset val="177"/>
      <scheme val="minor"/>
    </font>
    <font>
      <b/>
      <sz val="24"/>
      <color theme="0"/>
      <name val="Arial"/>
      <family val="2"/>
      <scheme val="minor"/>
    </font>
    <font>
      <sz val="11"/>
      <color rgb="FFFFFFFF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A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A94E91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3" fillId="3" borderId="15" xfId="0" applyFont="1" applyFill="1" applyBorder="1" applyAlignment="1">
      <alignment vertical="center"/>
    </xf>
    <xf numFmtId="0" fontId="0" fillId="5" borderId="1" xfId="0" applyFill="1" applyBorder="1"/>
    <xf numFmtId="0" fontId="0" fillId="5" borderId="3" xfId="0" applyFill="1" applyBorder="1"/>
    <xf numFmtId="0" fontId="3" fillId="5" borderId="16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3" fillId="5" borderId="4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9" fontId="0" fillId="8" borderId="2" xfId="2" applyFont="1" applyFill="1" applyBorder="1"/>
    <xf numFmtId="0" fontId="0" fillId="8" borderId="2" xfId="0" applyFill="1" applyBorder="1"/>
    <xf numFmtId="0" fontId="0" fillId="8" borderId="3" xfId="0" applyFill="1" applyBorder="1"/>
    <xf numFmtId="164" fontId="4" fillId="6" borderId="7" xfId="1" applyNumberFormat="1" applyFont="1" applyFill="1" applyBorder="1" applyAlignment="1">
      <alignment horizontal="right" vertical="center"/>
    </xf>
    <xf numFmtId="0" fontId="3" fillId="8" borderId="4" xfId="0" applyFont="1" applyFill="1" applyBorder="1"/>
    <xf numFmtId="0" fontId="3" fillId="8" borderId="0" xfId="0" applyFont="1" applyFill="1" applyBorder="1"/>
    <xf numFmtId="0" fontId="3" fillId="8" borderId="5" xfId="0" applyFont="1" applyFill="1" applyBorder="1"/>
    <xf numFmtId="0" fontId="5" fillId="7" borderId="4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3" fillId="5" borderId="22" xfId="0" applyFont="1" applyFill="1" applyBorder="1" applyAlignment="1">
      <alignment vertical="center"/>
    </xf>
    <xf numFmtId="9" fontId="3" fillId="8" borderId="0" xfId="0" applyNumberFormat="1" applyFont="1" applyFill="1" applyBorder="1"/>
    <xf numFmtId="0" fontId="6" fillId="8" borderId="4" xfId="0" applyFont="1" applyFill="1" applyBorder="1" applyAlignment="1">
      <alignment wrapText="1"/>
    </xf>
    <xf numFmtId="0" fontId="6" fillId="8" borderId="0" xfId="0" applyFont="1" applyFill="1" applyBorder="1"/>
    <xf numFmtId="0" fontId="6" fillId="8" borderId="5" xfId="0" applyFont="1" applyFill="1" applyBorder="1"/>
    <xf numFmtId="9" fontId="3" fillId="4" borderId="8" xfId="2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2" fontId="6" fillId="8" borderId="0" xfId="0" applyNumberFormat="1" applyFont="1" applyFill="1" applyBorder="1"/>
    <xf numFmtId="0" fontId="8" fillId="8" borderId="1" xfId="0" applyFont="1" applyFill="1" applyBorder="1" applyAlignment="1">
      <alignment wrapText="1"/>
    </xf>
    <xf numFmtId="165" fontId="5" fillId="7" borderId="0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164" fontId="10" fillId="6" borderId="7" xfId="1" applyNumberFormat="1" applyFont="1" applyFill="1" applyBorder="1" applyAlignment="1">
      <alignment horizontal="right" vertical="center"/>
    </xf>
    <xf numFmtId="0" fontId="10" fillId="6" borderId="6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164" fontId="4" fillId="6" borderId="3" xfId="1" applyNumberFormat="1" applyFont="1" applyFill="1" applyBorder="1" applyAlignment="1">
      <alignment horizontal="right" vertical="center"/>
    </xf>
    <xf numFmtId="164" fontId="4" fillId="6" borderId="8" xfId="1" applyNumberFormat="1" applyFont="1" applyFill="1" applyBorder="1" applyAlignment="1">
      <alignment horizontal="right" vertical="center"/>
    </xf>
    <xf numFmtId="166" fontId="4" fillId="6" borderId="2" xfId="1" applyNumberFormat="1" applyFont="1" applyFill="1" applyBorder="1" applyAlignment="1">
      <alignment horizontal="right" vertic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64" fontId="0" fillId="2" borderId="11" xfId="1" applyNumberFormat="1" applyFont="1" applyFill="1" applyBorder="1" applyAlignment="1" applyProtection="1">
      <alignment vertical="center"/>
      <protection locked="0"/>
    </xf>
    <xf numFmtId="164" fontId="0" fillId="2" borderId="13" xfId="1" applyNumberFormat="1" applyFont="1" applyFill="1" applyBorder="1" applyAlignment="1" applyProtection="1">
      <alignment vertical="center"/>
      <protection locked="0"/>
    </xf>
    <xf numFmtId="164" fontId="0" fillId="2" borderId="26" xfId="1" applyNumberFormat="1" applyFont="1" applyFill="1" applyBorder="1" applyAlignment="1" applyProtection="1">
      <alignment vertical="center"/>
      <protection locked="0"/>
    </xf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0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11" fillId="5" borderId="31" xfId="0" applyFont="1" applyFill="1" applyBorder="1"/>
    <xf numFmtId="0" fontId="0" fillId="5" borderId="32" xfId="0" applyFill="1" applyBorder="1"/>
    <xf numFmtId="0" fontId="0" fillId="5" borderId="33" xfId="0" applyFill="1" applyBorder="1"/>
    <xf numFmtId="0" fontId="0" fillId="5" borderId="34" xfId="0" applyFill="1" applyBorder="1"/>
    <xf numFmtId="0" fontId="0" fillId="10" borderId="0" xfId="0" applyFill="1"/>
    <xf numFmtId="0" fontId="0" fillId="10" borderId="0" xfId="0" applyFill="1" applyAlignment="1">
      <alignment vertical="center"/>
    </xf>
    <xf numFmtId="0" fontId="0" fillId="10" borderId="0" xfId="0" applyFill="1" applyAlignment="1">
      <alignment wrapText="1"/>
    </xf>
    <xf numFmtId="0" fontId="3" fillId="10" borderId="0" xfId="0" applyFont="1" applyFill="1"/>
    <xf numFmtId="0" fontId="13" fillId="10" borderId="0" xfId="0" applyFont="1" applyFill="1"/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9" fontId="9" fillId="8" borderId="2" xfId="2" applyFont="1" applyFill="1" applyBorder="1" applyAlignment="1">
      <alignment horizontal="right" vertical="center"/>
    </xf>
    <xf numFmtId="9" fontId="3" fillId="8" borderId="0" xfId="0" applyNumberFormat="1" applyFont="1" applyFill="1" applyBorder="1" applyAlignment="1">
      <alignment horizontal="right" vertical="center"/>
    </xf>
    <xf numFmtId="0" fontId="3" fillId="3" borderId="35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13" fillId="10" borderId="0" xfId="0" applyFont="1" applyFill="1" applyAlignment="1">
      <alignment wrapText="1"/>
    </xf>
    <xf numFmtId="0" fontId="0" fillId="5" borderId="2" xfId="0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  <color rgb="FFF9F9F9"/>
      <color rgb="FFA94E91"/>
      <color rgb="FFF2FAFF"/>
      <color rgb="FFCCECFF"/>
      <color rgb="FFEE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0</xdr:row>
      <xdr:rowOff>60158</xdr:rowOff>
    </xdr:from>
    <xdr:to>
      <xdr:col>6</xdr:col>
      <xdr:colOff>1998990</xdr:colOff>
      <xdr:row>0</xdr:row>
      <xdr:rowOff>1230231</xdr:rowOff>
    </xdr:to>
    <xdr:pic>
      <xdr:nvPicPr>
        <xdr:cNvPr id="2" name="תמונה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70393" y="60158"/>
          <a:ext cx="3623844" cy="1170073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380998</xdr:colOff>
      <xdr:row>0</xdr:row>
      <xdr:rowOff>100264</xdr:rowOff>
    </xdr:from>
    <xdr:to>
      <xdr:col>2</xdr:col>
      <xdr:colOff>932447</xdr:colOff>
      <xdr:row>0</xdr:row>
      <xdr:rowOff>1233237</xdr:rowOff>
    </xdr:to>
    <xdr:pic>
      <xdr:nvPicPr>
        <xdr:cNvPr id="4" name="Picture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218" t="20435" r="13450" b="28933"/>
        <a:stretch/>
      </xdr:blipFill>
      <xdr:spPr bwMode="auto">
        <a:xfrm>
          <a:off x="11007781816" y="100264"/>
          <a:ext cx="1223212" cy="11329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6"/>
  <sheetViews>
    <sheetView showGridLines="0" showRowColHeaders="0" rightToLeft="1" tabSelected="1" topLeftCell="A10" zoomScaleNormal="100" workbookViewId="0">
      <selection activeCell="E8" sqref="E8"/>
    </sheetView>
  </sheetViews>
  <sheetFormatPr defaultColWidth="8.875" defaultRowHeight="14.25" x14ac:dyDescent="0.2"/>
  <cols>
    <col min="1" max="2" width="8.875" style="69"/>
    <col min="3" max="3" width="35.375" style="69" customWidth="1"/>
    <col min="4" max="6" width="11.875" style="69" customWidth="1"/>
    <col min="7" max="7" width="26.375" style="69" customWidth="1"/>
    <col min="8" max="16384" width="8.875" style="69"/>
  </cols>
  <sheetData>
    <row r="1" spans="2:8" ht="108.75" customHeight="1" x14ac:dyDescent="0.2">
      <c r="B1" s="56"/>
      <c r="C1" s="57"/>
      <c r="D1" s="57"/>
      <c r="E1" s="57"/>
      <c r="F1" s="57"/>
      <c r="G1" s="57"/>
      <c r="H1" s="58"/>
    </row>
    <row r="2" spans="2:8" ht="72" customHeight="1" x14ac:dyDescent="0.2">
      <c r="B2" s="85" t="s">
        <v>28</v>
      </c>
      <c r="C2" s="86"/>
      <c r="D2" s="86"/>
      <c r="E2" s="86"/>
      <c r="F2" s="86"/>
      <c r="G2" s="86"/>
      <c r="H2" s="87"/>
    </row>
    <row r="3" spans="2:8" ht="15" thickBot="1" x14ac:dyDescent="0.25">
      <c r="B3" s="59"/>
      <c r="C3" s="54"/>
      <c r="D3" s="54"/>
      <c r="E3" s="54"/>
      <c r="F3" s="54"/>
      <c r="G3" s="54"/>
      <c r="H3" s="60"/>
    </row>
    <row r="4" spans="2:8" ht="15.75" thickBot="1" x14ac:dyDescent="0.25">
      <c r="B4" s="59"/>
      <c r="C4" s="40" t="s">
        <v>20</v>
      </c>
      <c r="D4" s="53">
        <v>0</v>
      </c>
      <c r="E4" s="54"/>
      <c r="F4" s="54"/>
      <c r="G4" s="54"/>
      <c r="H4" s="60"/>
    </row>
    <row r="5" spans="2:8" ht="25.5" customHeight="1" thickBot="1" x14ac:dyDescent="0.25">
      <c r="B5" s="59"/>
      <c r="C5" s="54"/>
      <c r="D5" s="54"/>
      <c r="E5" s="54"/>
      <c r="F5" s="54"/>
      <c r="G5" s="54"/>
      <c r="H5" s="60"/>
    </row>
    <row r="6" spans="2:8" ht="45" x14ac:dyDescent="0.2">
      <c r="B6" s="59"/>
      <c r="C6" s="4"/>
      <c r="D6" s="2" t="s">
        <v>33</v>
      </c>
      <c r="E6" s="3" t="s">
        <v>32</v>
      </c>
      <c r="F6" s="1" t="s">
        <v>8</v>
      </c>
      <c r="G6" s="54"/>
      <c r="H6" s="60"/>
    </row>
    <row r="7" spans="2:8" ht="52.5" customHeight="1" x14ac:dyDescent="0.25">
      <c r="B7" s="59"/>
      <c r="C7" s="79" t="s">
        <v>30</v>
      </c>
      <c r="D7" s="82" t="s">
        <v>34</v>
      </c>
      <c r="E7" s="80" t="str">
        <f>IFERROR(IF(D7=A1048568,B1048568,IF(D7=A1048569,B1048569,"..")),"..")</f>
        <v>מסלול מאוחר
נובמבר-דצמבר 2020</v>
      </c>
      <c r="F7" s="81"/>
      <c r="G7" s="54"/>
      <c r="H7" s="60"/>
    </row>
    <row r="8" spans="2:8" s="70" customFormat="1" ht="20.45" customHeight="1" thickBot="1" x14ac:dyDescent="0.25">
      <c r="B8" s="61"/>
      <c r="C8" s="5" t="s">
        <v>9</v>
      </c>
      <c r="D8" s="51">
        <v>0</v>
      </c>
      <c r="E8" s="52">
        <v>0</v>
      </c>
      <c r="F8" s="31" t="str">
        <f>IFERROR(IF((E8/D8-1)&lt;=0,ABS(E8/D8-1),"אין פגיעה"),"..")</f>
        <v>..</v>
      </c>
      <c r="G8" s="55"/>
      <c r="H8" s="62"/>
    </row>
    <row r="9" spans="2:8" ht="15" thickBot="1" x14ac:dyDescent="0.25">
      <c r="B9" s="59"/>
      <c r="C9" s="54"/>
      <c r="D9" s="54"/>
      <c r="E9" s="54"/>
      <c r="F9" s="54"/>
      <c r="G9" s="54"/>
      <c r="H9" s="60"/>
    </row>
    <row r="10" spans="2:8" ht="42.75" x14ac:dyDescent="0.2">
      <c r="B10" s="59"/>
      <c r="C10" s="6"/>
      <c r="D10" s="36" t="s">
        <v>6</v>
      </c>
      <c r="E10" s="84" t="s">
        <v>15</v>
      </c>
      <c r="F10" s="84"/>
      <c r="G10" s="7"/>
      <c r="H10" s="60"/>
    </row>
    <row r="11" spans="2:8" s="71" customFormat="1" ht="30" x14ac:dyDescent="0.25">
      <c r="B11" s="63"/>
      <c r="C11" s="8" t="s">
        <v>4</v>
      </c>
      <c r="D11" s="74" t="s">
        <v>0</v>
      </c>
      <c r="E11" s="75" t="s">
        <v>2</v>
      </c>
      <c r="F11" s="76" t="s">
        <v>3</v>
      </c>
      <c r="G11" s="9" t="s">
        <v>7</v>
      </c>
      <c r="H11" s="64"/>
    </row>
    <row r="12" spans="2:8" ht="39" x14ac:dyDescent="0.2">
      <c r="B12" s="59"/>
      <c r="C12" s="10" t="s">
        <v>16</v>
      </c>
      <c r="D12" s="49">
        <v>0</v>
      </c>
      <c r="E12" s="50">
        <v>0</v>
      </c>
      <c r="F12" s="49">
        <v>0</v>
      </c>
      <c r="G12" s="25">
        <f>(F12+E12)*0.5</f>
        <v>0</v>
      </c>
      <c r="H12" s="60"/>
    </row>
    <row r="13" spans="2:8" ht="39" x14ac:dyDescent="0.2">
      <c r="B13" s="59"/>
      <c r="C13" s="10" t="s">
        <v>17</v>
      </c>
      <c r="D13" s="49">
        <v>0</v>
      </c>
      <c r="E13" s="50">
        <v>0</v>
      </c>
      <c r="F13" s="49">
        <v>0</v>
      </c>
      <c r="G13" s="25">
        <f t="shared" ref="G13:G15" si="0">(F13+E13)*0.5</f>
        <v>0</v>
      </c>
      <c r="H13" s="60"/>
    </row>
    <row r="14" spans="2:8" ht="51" x14ac:dyDescent="0.2">
      <c r="B14" s="59"/>
      <c r="C14" s="10" t="s">
        <v>18</v>
      </c>
      <c r="D14" s="49">
        <v>0</v>
      </c>
      <c r="E14" s="50">
        <v>0</v>
      </c>
      <c r="F14" s="49">
        <v>0</v>
      </c>
      <c r="G14" s="25">
        <f t="shared" si="0"/>
        <v>0</v>
      </c>
      <c r="H14" s="60"/>
    </row>
    <row r="15" spans="2:8" ht="51" x14ac:dyDescent="0.2">
      <c r="B15" s="59"/>
      <c r="C15" s="10" t="s">
        <v>19</v>
      </c>
      <c r="D15" s="49">
        <v>0</v>
      </c>
      <c r="E15" s="50">
        <v>0</v>
      </c>
      <c r="F15" s="49">
        <v>0</v>
      </c>
      <c r="G15" s="25">
        <f t="shared" si="0"/>
        <v>0</v>
      </c>
      <c r="H15" s="60"/>
    </row>
    <row r="16" spans="2:8" ht="15" x14ac:dyDescent="0.2">
      <c r="B16" s="59"/>
      <c r="C16" s="11"/>
      <c r="D16" s="26"/>
      <c r="E16" s="12"/>
      <c r="F16" s="26"/>
      <c r="G16" s="13"/>
      <c r="H16" s="60"/>
    </row>
    <row r="17" spans="2:8" ht="27.6" customHeight="1" thickBot="1" x14ac:dyDescent="0.25">
      <c r="B17" s="59"/>
      <c r="C17" s="14" t="s">
        <v>5</v>
      </c>
      <c r="D17" s="32">
        <f>D12+D14+0.5*(D13+D15)</f>
        <v>0</v>
      </c>
      <c r="E17" s="33">
        <f t="shared" ref="E17:F17" si="1">E12+E14+0.5*(E13+E15)</f>
        <v>0</v>
      </c>
      <c r="F17" s="34">
        <f t="shared" si="1"/>
        <v>0</v>
      </c>
      <c r="G17" s="35">
        <f>(G12+G14+0.5*(G13+G15))</f>
        <v>0</v>
      </c>
      <c r="H17" s="65">
        <f>G17-D17*E21</f>
        <v>0</v>
      </c>
    </row>
    <row r="18" spans="2:8" ht="15" thickBot="1" x14ac:dyDescent="0.25">
      <c r="B18" s="59"/>
      <c r="C18" s="54"/>
      <c r="D18" s="54"/>
      <c r="E18" s="54"/>
      <c r="F18" s="54"/>
      <c r="G18" s="54"/>
      <c r="H18" s="60"/>
    </row>
    <row r="19" spans="2:8" ht="12.6" customHeight="1" x14ac:dyDescent="0.2">
      <c r="B19" s="59"/>
      <c r="C19" s="38" t="s">
        <v>10</v>
      </c>
      <c r="D19" s="15"/>
      <c r="E19" s="77" t="str">
        <f>IFERROR((G17/D17),"..")</f>
        <v>..</v>
      </c>
      <c r="F19" s="16"/>
      <c r="G19" s="17"/>
      <c r="H19" s="60"/>
    </row>
    <row r="20" spans="2:8" ht="15" x14ac:dyDescent="0.25">
      <c r="B20" s="59"/>
      <c r="C20" s="19" t="s">
        <v>11</v>
      </c>
      <c r="D20" s="27"/>
      <c r="E20" s="78" t="str">
        <f>F8</f>
        <v>..</v>
      </c>
      <c r="F20" s="20"/>
      <c r="G20" s="21"/>
      <c r="H20" s="60"/>
    </row>
    <row r="21" spans="2:8" ht="15" x14ac:dyDescent="0.25">
      <c r="B21" s="59"/>
      <c r="C21" s="28" t="s">
        <v>12</v>
      </c>
      <c r="D21" s="29"/>
      <c r="E21" s="37">
        <f>IFERROR(IF(D4&lt;18000,0,IF(OR(D4&lt;=300000,OR(D17&lt;=5,E17&lt;=5,F17&lt;=5)),0.5,IF(F8&lt;=0.25,0,IF(AND(F8&gt;0.25,F8&lt;=0.4),0.8,IF(AND(F8&gt;0.4,F8&lt;=0.6),0.7,IF(AND(F8&gt;0.6,F8&lt;=0.8),0.55,IF(F8&gt;0.8,0.4))))))),"..")</f>
        <v>0</v>
      </c>
      <c r="F21" s="29"/>
      <c r="G21" s="30"/>
      <c r="H21" s="60"/>
    </row>
    <row r="22" spans="2:8" ht="18.600000000000001" customHeight="1" thickBot="1" x14ac:dyDescent="0.25">
      <c r="B22" s="59"/>
      <c r="C22" s="22" t="s">
        <v>13</v>
      </c>
      <c r="D22" s="23"/>
      <c r="E22" s="39" t="str">
        <f>IFERROR(IF(OR(D4&lt;18000,D4&gt;400000000,F8&lt;=0.25,F8="אין פגיעה"),"לא זכאי",_xlfn.CEILING.MATH(G17-D17*E21,0.5)),"..")</f>
        <v>לא זכאי</v>
      </c>
      <c r="F22" s="23"/>
      <c r="G22" s="24"/>
      <c r="H22" s="60"/>
    </row>
    <row r="23" spans="2:8" ht="30" customHeight="1" x14ac:dyDescent="0.2">
      <c r="B23" s="59"/>
      <c r="C23" s="43" t="s">
        <v>14</v>
      </c>
      <c r="D23" s="44"/>
      <c r="E23" s="48" t="str">
        <f>IFERROR(IF(OR(D4&lt;18000,D4&gt;400000000,E22&lt;=0,F8&lt;=0.25,F8="אין פגיעה",D8&gt;D4),"לא זכאי",E22*5000),"..")</f>
        <v>לא זכאי</v>
      </c>
      <c r="F23" s="45"/>
      <c r="G23" s="46"/>
      <c r="H23" s="60"/>
    </row>
    <row r="24" spans="2:8" ht="17.25" thickBot="1" x14ac:dyDescent="0.25">
      <c r="B24" s="59"/>
      <c r="C24" s="42" t="str">
        <f>IFERROR(IF(E23="לא זכאי","סיבה לאי זכאות:",""),"..")</f>
        <v>סיבה לאי זכאות:</v>
      </c>
      <c r="D24" s="18"/>
      <c r="E24" s="41" t="str">
        <f>IF(D4&lt;18000,C29,IF(D4&gt;400000000,C30,IF(F8="אין פגיעה",C32,IF(F8&lt;=0.25,C31,IF(E22&lt;=0,C33,IF(D8&gt;D4,C34,""))))))</f>
        <v>המחזור לשנת 2019 נמוך מ-18 אלף שקלים</v>
      </c>
      <c r="F24" s="18"/>
      <c r="G24" s="47"/>
      <c r="H24" s="60"/>
    </row>
    <row r="25" spans="2:8" x14ac:dyDescent="0.2">
      <c r="B25" s="59"/>
      <c r="C25" s="54"/>
      <c r="D25" s="54"/>
      <c r="E25" s="54"/>
      <c r="F25" s="54"/>
      <c r="G25" s="54"/>
      <c r="H25" s="60"/>
    </row>
    <row r="26" spans="2:8" x14ac:dyDescent="0.2">
      <c r="B26" s="66"/>
      <c r="C26" s="67"/>
      <c r="D26" s="67"/>
      <c r="E26" s="67"/>
      <c r="F26" s="67"/>
      <c r="G26" s="67"/>
      <c r="H26" s="68"/>
    </row>
    <row r="28" spans="2:8" ht="15" hidden="1" x14ac:dyDescent="0.25">
      <c r="B28" s="72" t="s">
        <v>27</v>
      </c>
    </row>
    <row r="29" spans="2:8" hidden="1" x14ac:dyDescent="0.2">
      <c r="C29" s="69" t="s">
        <v>24</v>
      </c>
    </row>
    <row r="30" spans="2:8" hidden="1" x14ac:dyDescent="0.2">
      <c r="C30" s="69" t="s">
        <v>25</v>
      </c>
    </row>
    <row r="31" spans="2:8" hidden="1" x14ac:dyDescent="0.2">
      <c r="C31" s="69" t="s">
        <v>21</v>
      </c>
    </row>
    <row r="32" spans="2:8" hidden="1" x14ac:dyDescent="0.2">
      <c r="C32" s="69" t="s">
        <v>22</v>
      </c>
    </row>
    <row r="33" spans="3:3" hidden="1" x14ac:dyDescent="0.2">
      <c r="C33" s="69" t="s">
        <v>23</v>
      </c>
    </row>
    <row r="34" spans="3:3" hidden="1" x14ac:dyDescent="0.2">
      <c r="C34" s="69" t="s">
        <v>26</v>
      </c>
    </row>
    <row r="1048566" spans="1:2" x14ac:dyDescent="0.2">
      <c r="A1048566" s="73"/>
      <c r="B1048566" s="73"/>
    </row>
    <row r="1048567" spans="1:2" x14ac:dyDescent="0.2">
      <c r="A1048567" s="73"/>
      <c r="B1048567" s="73"/>
    </row>
    <row r="1048568" spans="1:2" x14ac:dyDescent="0.2">
      <c r="A1048568" s="73" t="s">
        <v>31</v>
      </c>
      <c r="B1048568" s="73" t="s">
        <v>29</v>
      </c>
    </row>
    <row r="1048569" spans="1:2" ht="71.25" x14ac:dyDescent="0.2">
      <c r="A1048569" s="83" t="s">
        <v>34</v>
      </c>
      <c r="B1048569" s="83" t="s">
        <v>35</v>
      </c>
    </row>
    <row r="1048570" spans="1:2" x14ac:dyDescent="0.2">
      <c r="A1048570" s="73"/>
      <c r="B1048570" s="73"/>
    </row>
    <row r="1048575" spans="1:2" x14ac:dyDescent="0.2">
      <c r="A1048575" s="73" t="s">
        <v>0</v>
      </c>
    </row>
    <row r="1048576" spans="1:2" x14ac:dyDescent="0.2">
      <c r="A1048576" s="73" t="s">
        <v>1</v>
      </c>
    </row>
  </sheetData>
  <sheetProtection algorithmName="SHA-512" hashValue="Q3/rmz823w3xrt7u5xNZyaqRAE+sYxv0QEHC9uBMzVSJrxewkYsfpe8kRXCUYMEWdIrQbpvUDN2lJhh329cimw==" saltValue="PR+Pw6RIbDdUQB0EhbGNcg==" spinCount="100000" sheet="1" selectLockedCells="1"/>
  <protectedRanges>
    <protectedRange sqref="D7" name="טווח5"/>
    <protectedRange sqref="D8:E8" name="טווח3"/>
    <protectedRange sqref="D4" name="טווח2"/>
    <protectedRange sqref="D12:F15" name="טווח1"/>
    <protectedRange sqref="D11" name="טווח4"/>
  </protectedRanges>
  <mergeCells count="2">
    <mergeCell ref="E10:F10"/>
    <mergeCell ref="B2:H2"/>
  </mergeCells>
  <dataValidations count="2">
    <dataValidation type="list" allowBlank="1" showInputMessage="1" showErrorMessage="1" sqref="D11">
      <formula1>$A$1048575:$A$1048576</formula1>
    </dataValidation>
    <dataValidation type="list" allowBlank="1" showInputMessage="1" showErrorMessage="1" sqref="D7">
      <formula1>$A$1048568:$A$1048569</formula1>
    </dataValidation>
  </dataValidation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YossiH</dc:creator>
  <cp:lastModifiedBy>YossiH</cp:lastModifiedBy>
  <dcterms:created xsi:type="dcterms:W3CDTF">2020-10-06T15:18:12Z</dcterms:created>
  <dcterms:modified xsi:type="dcterms:W3CDTF">2020-11-15T18:00:29Z</dcterms:modified>
</cp:coreProperties>
</file>